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10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10.22 Pol'!$A$1:$U$48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8" i="12"/>
  <c r="F39" i="1" s="1"/>
  <c r="G8" i="12"/>
  <c r="M8" s="1"/>
  <c r="I8"/>
  <c r="K8"/>
  <c r="O8"/>
  <c r="Q8"/>
  <c r="U8"/>
  <c r="G9"/>
  <c r="AD38" s="1"/>
  <c r="I9"/>
  <c r="K9"/>
  <c r="M9"/>
  <c r="O9"/>
  <c r="Q9"/>
  <c r="U9"/>
  <c r="G10"/>
  <c r="I10"/>
  <c r="K10"/>
  <c r="M10"/>
  <c r="O10"/>
  <c r="Q10"/>
  <c r="U10"/>
  <c r="G11"/>
  <c r="I11"/>
  <c r="K11"/>
  <c r="O11"/>
  <c r="Q11"/>
  <c r="U11"/>
  <c r="G12"/>
  <c r="I12"/>
  <c r="K12"/>
  <c r="M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G20"/>
  <c r="I20"/>
  <c r="K20"/>
  <c r="M20"/>
  <c r="O20"/>
  <c r="Q20"/>
  <c r="U20"/>
  <c r="G21"/>
  <c r="M21" s="1"/>
  <c r="I21"/>
  <c r="K21"/>
  <c r="O21"/>
  <c r="Q21"/>
  <c r="U21"/>
  <c r="G22"/>
  <c r="I22"/>
  <c r="K22"/>
  <c r="M22"/>
  <c r="O22"/>
  <c r="Q22"/>
  <c r="U22"/>
  <c r="G23"/>
  <c r="M23" s="1"/>
  <c r="I23"/>
  <c r="K23"/>
  <c r="O23"/>
  <c r="Q23"/>
  <c r="U23"/>
  <c r="G24"/>
  <c r="I24"/>
  <c r="K24"/>
  <c r="M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2"/>
  <c r="I32"/>
  <c r="K32"/>
  <c r="M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I36"/>
  <c r="K36"/>
  <c r="M36"/>
  <c r="O36"/>
  <c r="Q36"/>
  <c r="U36"/>
  <c r="I20" i="1"/>
  <c r="G20"/>
  <c r="E20"/>
  <c r="I19"/>
  <c r="G19"/>
  <c r="E19"/>
  <c r="I17"/>
  <c r="G17"/>
  <c r="E17"/>
  <c r="I16"/>
  <c r="G16"/>
  <c r="E16"/>
  <c r="G27"/>
  <c r="J28"/>
  <c r="J26"/>
  <c r="G38"/>
  <c r="F38"/>
  <c r="J23"/>
  <c r="J24"/>
  <c r="J25"/>
  <c r="J27"/>
  <c r="E24"/>
  <c r="E26"/>
  <c r="H39" l="1"/>
  <c r="I39" s="1"/>
  <c r="I42" s="1"/>
  <c r="J39" s="1"/>
  <c r="J42" s="1"/>
  <c r="F42"/>
  <c r="G23" s="1"/>
  <c r="G39"/>
  <c r="G42" s="1"/>
  <c r="G25" s="1"/>
  <c r="G26" s="1"/>
  <c r="G40"/>
  <c r="G41"/>
  <c r="I7" i="12"/>
  <c r="G49" i="1" s="1"/>
  <c r="K7" i="12"/>
  <c r="H49" i="1" s="1"/>
  <c r="Q7" i="12"/>
  <c r="F41" i="1"/>
  <c r="U7" i="12"/>
  <c r="F40" i="1"/>
  <c r="G7" i="12"/>
  <c r="G38" s="1"/>
  <c r="O7"/>
  <c r="M11"/>
  <c r="M7" s="1"/>
  <c r="H40" i="1" l="1"/>
  <c r="I40" s="1"/>
  <c r="J41"/>
  <c r="G28"/>
  <c r="G50"/>
  <c r="E18"/>
  <c r="E21" s="1"/>
  <c r="I49"/>
  <c r="H50"/>
  <c r="G18"/>
  <c r="G21" s="1"/>
  <c r="H42"/>
  <c r="J40"/>
  <c r="H41"/>
  <c r="I41" s="1"/>
  <c r="G24"/>
  <c r="G29" s="1"/>
  <c r="I50" l="1"/>
  <c r="J49" s="1"/>
  <c r="J50" s="1"/>
  <c r="I18"/>
  <c r="I2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<sst xmlns="http://schemas.openxmlformats.org/spreadsheetml/2006/main" count="258" uniqueCount="163">
  <si>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</si>
  <si>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</si>
  <si>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</si>
  <si>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</si>
  <si>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</si>
  <si>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</si>
  <si>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</si>
  <si>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</si>
  <si>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</si>
  <si>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</si>
  <si>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</si>
  <si>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</si>
  <si>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</si>
  <si>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</si>
  <si>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</si>
  <si>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</si>
  <si>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</si>
  <si>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</si>
  <si>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</si>
  <si>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</si>
  <si>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</si>
  <si>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</si>
  <si>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</si>
  <si>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</si>
  <si>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</si>
  <si>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</si>
  <si>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</si>
  <si>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</si>
  <si>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</si>
  <si>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</si>
  <si>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</si>
  <si>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</si>
  <si>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</si>
  <si>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</si>
  <si>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</si>
  <si>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</si>
  <si>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</si>
  <si>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</si>
  <si>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</si>
  <si>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</si>
  <si>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</si>
  <si>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</si>
  <si>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</si>
  <si>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10.22</t>
  </si>
  <si>
    <t>Místo č:10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</si>
  <si>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</si>
  <si>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</si>
  <si>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</si>
  <si>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</si>
  <si>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</si>
  <si>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</si>
  <si>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</si>
  <si>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</si>
  <si>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</si>
  <si>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</si>
  <si>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</si>
  <si>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</si>
  <si>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</si>
  <si>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</si>
  <si>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</si>
  <si>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</si>
  <si>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</si>
  <si>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</si>
  <si>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</si>
  <si>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</si>
  <si>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</si>
  <si>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</si>
  <si>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</si>
  <si>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</si>
  <si>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</si>
  <si>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</si>
  <si>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</si>
  <si>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</si>
  <si>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</si>
  <si>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</si>
  <si>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</si>
  <si>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</si>
  <si>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</si>
  <si>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</si>
  <si>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</si>
  <si>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</si>
  <si>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</si>
  <si>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</si>
  <si>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</si>
  <si>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</si>
  <si>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</si>
  <si>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</si>
  <si>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</si>
  <si>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</si>
  <si>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</si>
  <si>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971033123</t>
  </si>
  <si>
    <t>Vrtání otvorů, zeď cihelná, do 3 cm, hl. do 45 cm</t>
  </si>
  <si>
    <t>kus</t>
  </si>
  <si>
    <t>POL1_</t>
  </si>
  <si>
    <t>974031121</t>
  </si>
  <si>
    <t>Vysekání rýh ve zdi cihelné 3 x 3 cm</t>
  </si>
  <si>
    <t>m</t>
  </si>
  <si>
    <t>210110041</t>
  </si>
  <si>
    <t>Spínač zapuštěný jednopólový, řazení 1</t>
  </si>
  <si>
    <t>210111011</t>
  </si>
  <si>
    <t>Zásuvka domovní zapuštěná - provedení 2P+PE</t>
  </si>
  <si>
    <t>210120803</t>
  </si>
  <si>
    <t>Chránič proudový dvoupólový do 40 A</t>
  </si>
  <si>
    <t>211200101</t>
  </si>
  <si>
    <t>Svítidlo nouzové orientační NOO 1/MM</t>
  </si>
  <si>
    <t>210800105</t>
  </si>
  <si>
    <t>Kabel CYKY 750 V 3x1,5 mm2 uložený pod omítkou</t>
  </si>
  <si>
    <t>210800106</t>
  </si>
  <si>
    <t>Kabel CYKY 750 V 3x2,5 mm2 uložený pod omítkou</t>
  </si>
  <si>
    <t>220260020</t>
  </si>
  <si>
    <t>Krabice KU 68 pod omítku + vysekání</t>
  </si>
  <si>
    <t>ks</t>
  </si>
  <si>
    <t>220260103</t>
  </si>
  <si>
    <t>Krabicová rozvodka Acidur se 4 vývody</t>
  </si>
  <si>
    <t>220260607</t>
  </si>
  <si>
    <t>Lišta vkládací LV40x40, na úchyt.body, zavíčkování</t>
  </si>
  <si>
    <t>220301801</t>
  </si>
  <si>
    <t>Úprava stávající rozvaděčové skříně R?</t>
  </si>
  <si>
    <t>210 20-1526.</t>
  </si>
  <si>
    <t xml:space="preserve">Svítidlo LED technické stropní vestavné </t>
  </si>
  <si>
    <t xml:space="preserve">905      </t>
  </si>
  <si>
    <t>Hzs-revize provoz.souboru a st.obj., Revize</t>
  </si>
  <si>
    <t>h</t>
  </si>
  <si>
    <t>POL10_</t>
  </si>
  <si>
    <t>100</t>
  </si>
  <si>
    <t>svítidlo vestavná montáž kruhové LED NW 24W 2400lm</t>
  </si>
  <si>
    <t>POL3_</t>
  </si>
  <si>
    <t>1004405</t>
  </si>
  <si>
    <t>Sádra balená á 30 kg</t>
  </si>
  <si>
    <t>KG</t>
  </si>
  <si>
    <t>1004848</t>
  </si>
  <si>
    <t>CYKY 3J2,5  (3Cx 2,5) instal PLUS</t>
  </si>
  <si>
    <t>M</t>
  </si>
  <si>
    <t>1005144</t>
  </si>
  <si>
    <t>CYKY 3J1,5  (3Cx 1,5) instal PLUS</t>
  </si>
  <si>
    <t>1005999</t>
  </si>
  <si>
    <t>Chránič 16B/1N/0,03 PFL7</t>
  </si>
  <si>
    <t>KS</t>
  </si>
  <si>
    <t>1006004</t>
  </si>
  <si>
    <t>Chránič 10B/1N/0,03 PFL6</t>
  </si>
  <si>
    <t>1007041</t>
  </si>
  <si>
    <t>Tělo ABB 3559-A01345 spínače č.1</t>
  </si>
  <si>
    <t>1007143</t>
  </si>
  <si>
    <t>Ovladač TANGO 3558A-A651 B</t>
  </si>
  <si>
    <t>Rámeček TANGO 3901A-B10 B</t>
  </si>
  <si>
    <t>1007448</t>
  </si>
  <si>
    <t>Krabice 6455-12P acidur</t>
  </si>
  <si>
    <t>1007503</t>
  </si>
  <si>
    <t>Lišta LHD 40x40 vkládací bílá 2m</t>
  </si>
  <si>
    <t>1007937</t>
  </si>
  <si>
    <t>Krabice KU 68-1901</t>
  </si>
  <si>
    <t>1008131</t>
  </si>
  <si>
    <t>Zásuvka TANGO 5518A-2999 B</t>
  </si>
  <si>
    <t>95375899</t>
  </si>
  <si>
    <t xml:space="preserve">svítidlo nouzové led 3h </t>
  </si>
  <si>
    <t>00526 T</t>
  </si>
  <si>
    <t>Ostatní materiál</t>
  </si>
  <si>
    <t>Soubor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</si>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</sst>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1" zoomScaleNormal="100" zoomScaleSheetLayoutView="75" workbookViewId="0">
      <selection activeCell="O15" sqref="O15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28"/>
      <c r="E11" s="228"/>
      <c r="F11" s="228"/>
      <c r="G11" s="228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31"/>
      <c r="E12" s="231"/>
      <c r="F12" s="231"/>
      <c r="G12" s="231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232"/>
      <c r="E13" s="232"/>
      <c r="F13" s="232"/>
      <c r="G13" s="232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27" t="s">
        <v>32</v>
      </c>
      <c r="F15" s="227"/>
      <c r="G15" s="229" t="s">
        <v>33</v>
      </c>
      <c r="H15" s="229"/>
      <c r="I15" s="229" t="s">
        <v>31</v>
      </c>
      <c r="J15" s="230"/>
    </row>
    <row r="16" spans="1:15" ht="23.25" customHeight="1">
      <c r="A16" s="153" t="s">
        <v>26</v>
      </c>
      <c r="B16" s="154" t="s">
        <v>26</v>
      </c>
      <c r="C16" s="57"/>
      <c r="D16" s="58"/>
      <c r="E16" s="208">
        <f>SUMIF(F49:F49,A16,G49:G49)+SUMIF(F49:F49,"PSU",G49:G49)</f>
        <v>0</v>
      </c>
      <c r="F16" s="209"/>
      <c r="G16" s="208">
        <f>SUMIF(F49:F49,A16,H49:H49)+SUMIF(F49:F49,"PSU",H49:H49)</f>
        <v>0</v>
      </c>
      <c r="H16" s="209"/>
      <c r="I16" s="208">
        <f>SUMIF(F49:F49,A16,I49:I49)+SUMIF(F49:F49,"PSU",I49:I49)</f>
        <v>0</v>
      </c>
      <c r="J16" s="210"/>
    </row>
    <row r="17" spans="1:10" ht="23.25" customHeight="1">
      <c r="A17" s="153" t="s">
        <v>27</v>
      </c>
      <c r="B17" s="154" t="s">
        <v>27</v>
      </c>
      <c r="C17" s="57"/>
      <c r="D17" s="58"/>
      <c r="E17" s="208">
        <f>SUMIF(F49:F49,A17,G49:G49)</f>
        <v>0</v>
      </c>
      <c r="F17" s="209"/>
      <c r="G17" s="208">
        <f>SUMIF(F49:F49,A17,H49:H49)</f>
        <v>0</v>
      </c>
      <c r="H17" s="209"/>
      <c r="I17" s="208">
        <f>SUMIF(F49:F49,A17,I49:I49)</f>
        <v>0</v>
      </c>
      <c r="J17" s="210"/>
    </row>
    <row r="18" spans="1:10" ht="23.25" customHeight="1">
      <c r="A18" s="153" t="s">
        <v>28</v>
      </c>
      <c r="B18" s="154" t="s">
        <v>28</v>
      </c>
      <c r="C18" s="57"/>
      <c r="D18" s="58"/>
      <c r="E18" s="208">
        <f>SUMIF(F49:F49,A18,G49:G49)</f>
        <v>0</v>
      </c>
      <c r="F18" s="209"/>
      <c r="G18" s="208">
        <f>SUMIF(F49:F49,A18,H49:H49)</f>
        <v>0</v>
      </c>
      <c r="H18" s="209"/>
      <c r="I18" s="208">
        <f>SUMIF(F49:F49,A18,I49:I49)</f>
        <v>0</v>
      </c>
      <c r="J18" s="210"/>
    </row>
    <row r="19" spans="1:10" ht="23.25" customHeight="1">
      <c r="A19" s="153" t="s">
        <v>64</v>
      </c>
      <c r="B19" s="154" t="s">
        <v>29</v>
      </c>
      <c r="C19" s="57"/>
      <c r="D19" s="58"/>
      <c r="E19" s="208">
        <f>SUMIF(F49:F49,A19,G49:G49)</f>
        <v>0</v>
      </c>
      <c r="F19" s="209"/>
      <c r="G19" s="208">
        <f>SUMIF(F49:F49,A19,H49:H49)</f>
        <v>0</v>
      </c>
      <c r="H19" s="209"/>
      <c r="I19" s="208">
        <f>SUMIF(F49:F49,A19,I49:I49)</f>
        <v>0</v>
      </c>
      <c r="J19" s="210"/>
    </row>
    <row r="20" spans="1:10" ht="23.25" customHeight="1">
      <c r="A20" s="153" t="s">
        <v>65</v>
      </c>
      <c r="B20" s="154" t="s">
        <v>30</v>
      </c>
      <c r="C20" s="57"/>
      <c r="D20" s="58"/>
      <c r="E20" s="208">
        <f>SUMIF(F49:F49,A20,G49:G49)</f>
        <v>0</v>
      </c>
      <c r="F20" s="209"/>
      <c r="G20" s="208">
        <f>SUMIF(F49:F49,A20,H49:H49)</f>
        <v>0</v>
      </c>
      <c r="H20" s="209"/>
      <c r="I20" s="208">
        <f>SUMIF(F49:F49,A20,I49:I49)</f>
        <v>0</v>
      </c>
      <c r="J20" s="210"/>
    </row>
    <row r="21" spans="1:10" ht="23.25" customHeight="1">
      <c r="A21" s="4"/>
      <c r="B21" s="73" t="s">
        <v>31</v>
      </c>
      <c r="C21" s="74"/>
      <c r="D21" s="75"/>
      <c r="E21" s="216">
        <f>SUM(E16:F20)</f>
        <v>0</v>
      </c>
      <c r="F21" s="225"/>
      <c r="G21" s="216">
        <f>SUM(G16:H20)</f>
        <v>0</v>
      </c>
      <c r="H21" s="225"/>
      <c r="I21" s="216">
        <f>SUM(I16:J20)</f>
        <v>0</v>
      </c>
      <c r="J21" s="217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14">
        <f>ZakladDPHSniVypocet</f>
        <v>0</v>
      </c>
      <c r="H23" s="215"/>
      <c r="I23" s="215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14">
        <f>ZakladDPHZaklVypocet</f>
        <v>0</v>
      </c>
      <c r="H25" s="215"/>
      <c r="I25" s="215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6">
        <f>ZakladDPHSniVypocet+ZakladDPHZaklVypocet</f>
        <v>0</v>
      </c>
      <c r="H28" s="226"/>
      <c r="I28" s="226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24">
        <f>ZakladDPHSni+DPHSni+ZakladDPHZakl+DPHZakl+Zaokrouhleni</f>
        <v>0</v>
      </c>
      <c r="H29" s="224"/>
      <c r="I29" s="22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197"/>
      <c r="D39" s="198"/>
      <c r="E39" s="198"/>
      <c r="F39" s="121">
        <f>'11 10.22 Pol'!AC38</f>
        <v>0</v>
      </c>
      <c r="G39" s="122">
        <f>'11 10.22 Pol'!AD38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199" t="s">
        <v>46</v>
      </c>
      <c r="D40" s="200"/>
      <c r="E40" s="200"/>
      <c r="F40" s="124">
        <f>'11 10.22 Pol'!AC38</f>
        <v>0</v>
      </c>
      <c r="G40" s="125">
        <f>'11 10.22 Pol'!AD38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01" t="s">
        <v>44</v>
      </c>
      <c r="D41" s="202"/>
      <c r="E41" s="202"/>
      <c r="F41" s="126">
        <f>'11 10.22 Pol'!AC38</f>
        <v>0</v>
      </c>
      <c r="G41" s="127">
        <f>'11 10.22 Pol'!AD38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03" t="s">
        <v>58</v>
      </c>
      <c r="C42" s="204"/>
      <c r="D42" s="204"/>
      <c r="E42" s="205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06" t="s">
        <v>63</v>
      </c>
      <c r="D49" s="207"/>
      <c r="E49" s="207"/>
      <c r="F49" s="149" t="s">
        <v>28</v>
      </c>
      <c r="G49" s="150">
        <f>'11 10.22 Pol'!I7</f>
        <v>0</v>
      </c>
      <c r="H49" s="150">
        <f>'11 10.22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37" t="s">
        <v>7</v>
      </c>
      <c r="B1" s="237"/>
      <c r="C1" s="237"/>
      <c r="D1" s="237"/>
      <c r="E1" s="237"/>
      <c r="F1" s="237"/>
      <c r="G1" s="237"/>
      <c r="AE1" t="s">
        <v>66</v>
      </c>
    </row>
    <row r="2" spans="1:60" ht="25.05" customHeight="1">
      <c r="A2" s="156" t="s">
        <v>8</v>
      </c>
      <c r="B2" s="77" t="s">
        <v>50</v>
      </c>
      <c r="C2" s="238" t="s">
        <v>46</v>
      </c>
      <c r="D2" s="239"/>
      <c r="E2" s="239"/>
      <c r="F2" s="239"/>
      <c r="G2" s="240"/>
      <c r="AE2" t="s">
        <v>67</v>
      </c>
    </row>
    <row r="3" spans="1:60" ht="25.05" customHeight="1">
      <c r="A3" s="156" t="s">
        <v>9</v>
      </c>
      <c r="B3" s="77" t="s">
        <v>45</v>
      </c>
      <c r="C3" s="238" t="s">
        <v>46</v>
      </c>
      <c r="D3" s="239"/>
      <c r="E3" s="239"/>
      <c r="F3" s="239"/>
      <c r="G3" s="240"/>
      <c r="AE3" t="s">
        <v>68</v>
      </c>
    </row>
    <row r="4" spans="1:60" ht="25.05" customHeight="1">
      <c r="A4" s="157" t="s">
        <v>10</v>
      </c>
      <c r="B4" s="158" t="s">
        <v>43</v>
      </c>
      <c r="C4" s="241" t="s">
        <v>44</v>
      </c>
      <c r="D4" s="242"/>
      <c r="E4" s="242"/>
      <c r="F4" s="242"/>
      <c r="G4" s="243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SUMIF(AE8:AE36,"&lt;&gt;NOR",G8:G36)</f>
        <v>0</v>
      </c>
      <c r="H7" s="174"/>
      <c r="I7" s="174">
        <f>SUM(I8:I36)</f>
        <v>0</v>
      </c>
      <c r="J7" s="174"/>
      <c r="K7" s="174">
        <f>SUM(K8:K36)</f>
        <v>0</v>
      </c>
      <c r="L7" s="174"/>
      <c r="M7" s="174">
        <f>SUM(M8:M36)</f>
        <v>0</v>
      </c>
      <c r="N7" s="174"/>
      <c r="O7" s="174">
        <f>SUM(O8:O36)</f>
        <v>0.01</v>
      </c>
      <c r="P7" s="174"/>
      <c r="Q7" s="174">
        <f>SUM(Q8:Q36)</f>
        <v>0.03</v>
      </c>
      <c r="R7" s="174"/>
      <c r="S7" s="174"/>
      <c r="T7" s="175"/>
      <c r="U7" s="174">
        <f>SUM(U8:U36)</f>
        <v>27.919999999999998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1</v>
      </c>
      <c r="F8" s="176"/>
      <c r="G8" s="177">
        <f t="shared" ref="G8:G36" si="0">ROUND(E8*F8,2)</f>
        <v>0</v>
      </c>
      <c r="H8" s="176"/>
      <c r="I8" s="177">
        <f t="shared" ref="I8:I36" si="1">ROUND(E8*H8,2)</f>
        <v>0</v>
      </c>
      <c r="J8" s="176"/>
      <c r="K8" s="177">
        <f t="shared" ref="K8:K36" si="2">ROUND(E8*J8,2)</f>
        <v>0</v>
      </c>
      <c r="L8" s="177">
        <v>21</v>
      </c>
      <c r="M8" s="177">
        <f t="shared" ref="M8:M36" si="3">G8*(1+L8/100)</f>
        <v>0</v>
      </c>
      <c r="N8" s="177">
        <v>0</v>
      </c>
      <c r="O8" s="177">
        <f t="shared" ref="O8:O36" si="4">ROUND(E8*N8,2)</f>
        <v>0</v>
      </c>
      <c r="P8" s="177">
        <v>5.9999999999999995E-4</v>
      </c>
      <c r="Q8" s="177">
        <f t="shared" ref="Q8:Q36" si="5">ROUND(E8*P8,2)</f>
        <v>0</v>
      </c>
      <c r="R8" s="177"/>
      <c r="S8" s="177"/>
      <c r="T8" s="178">
        <v>0.23400000000000001</v>
      </c>
      <c r="U8" s="177">
        <f t="shared" ref="U8:U36" si="6">ROUND(E8*T8,2)</f>
        <v>0.23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14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4.8999999999999998E-4</v>
      </c>
      <c r="O9" s="177">
        <f t="shared" si="4"/>
        <v>0.01</v>
      </c>
      <c r="P9" s="177">
        <v>2E-3</v>
      </c>
      <c r="Q9" s="177">
        <f t="shared" si="5"/>
        <v>0.03</v>
      </c>
      <c r="R9" s="177"/>
      <c r="S9" s="177"/>
      <c r="T9" s="178">
        <v>0.17599999999999999</v>
      </c>
      <c r="U9" s="177">
        <f t="shared" si="6"/>
        <v>2.46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92</v>
      </c>
      <c r="E10" s="173">
        <v>4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0.14749999999999999</v>
      </c>
      <c r="U10" s="177">
        <f t="shared" si="6"/>
        <v>0.59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>
      <c r="A11" s="161">
        <v>4</v>
      </c>
      <c r="B11" s="170" t="s">
        <v>99</v>
      </c>
      <c r="C11" s="191" t="s">
        <v>100</v>
      </c>
      <c r="D11" s="171" t="s">
        <v>92</v>
      </c>
      <c r="E11" s="173">
        <v>3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0.26</v>
      </c>
      <c r="U11" s="177">
        <f t="shared" si="6"/>
        <v>0.78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92</v>
      </c>
      <c r="E12" s="173">
        <v>2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0.35</v>
      </c>
      <c r="U12" s="177">
        <f t="shared" si="6"/>
        <v>0.7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93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103</v>
      </c>
      <c r="C13" s="191" t="s">
        <v>104</v>
      </c>
      <c r="D13" s="171" t="s">
        <v>92</v>
      </c>
      <c r="E13" s="173">
        <v>3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105</v>
      </c>
      <c r="C14" s="191" t="s">
        <v>106</v>
      </c>
      <c r="D14" s="171" t="s">
        <v>96</v>
      </c>
      <c r="E14" s="173">
        <v>89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7.0000000000000007E-2</v>
      </c>
      <c r="U14" s="177">
        <f t="shared" si="6"/>
        <v>6.23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107</v>
      </c>
      <c r="C15" s="191" t="s">
        <v>108</v>
      </c>
      <c r="D15" s="171" t="s">
        <v>96</v>
      </c>
      <c r="E15" s="173">
        <v>34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7.0000000000000007E-2</v>
      </c>
      <c r="U15" s="177">
        <f t="shared" si="6"/>
        <v>2.38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109</v>
      </c>
      <c r="C16" s="191" t="s">
        <v>110</v>
      </c>
      <c r="D16" s="171" t="s">
        <v>111</v>
      </c>
      <c r="E16" s="173">
        <v>9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0.33050000000000002</v>
      </c>
      <c r="U16" s="177">
        <f t="shared" si="6"/>
        <v>2.97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112</v>
      </c>
      <c r="C17" s="191" t="s">
        <v>113</v>
      </c>
      <c r="D17" s="171" t="s">
        <v>92</v>
      </c>
      <c r="E17" s="173">
        <v>2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0.41499999999999998</v>
      </c>
      <c r="U17" s="177">
        <f t="shared" si="6"/>
        <v>0.83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114</v>
      </c>
      <c r="C18" s="191" t="s">
        <v>115</v>
      </c>
      <c r="D18" s="171" t="s">
        <v>96</v>
      </c>
      <c r="E18" s="173">
        <v>24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0.21</v>
      </c>
      <c r="U18" s="177">
        <f t="shared" si="6"/>
        <v>5.04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61">
        <v>12</v>
      </c>
      <c r="B19" s="170" t="s">
        <v>116</v>
      </c>
      <c r="C19" s="191" t="s">
        <v>117</v>
      </c>
      <c r="D19" s="171" t="s">
        <v>111</v>
      </c>
      <c r="E19" s="173">
        <v>1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/>
      <c r="T19" s="178">
        <v>0.70750000000000002</v>
      </c>
      <c r="U19" s="177">
        <f t="shared" si="6"/>
        <v>0.71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93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>
      <c r="A20" s="161">
        <v>13</v>
      </c>
      <c r="B20" s="170" t="s">
        <v>118</v>
      </c>
      <c r="C20" s="191" t="s">
        <v>119</v>
      </c>
      <c r="D20" s="171" t="s">
        <v>92</v>
      </c>
      <c r="E20" s="173">
        <v>6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7"/>
      <c r="S20" s="177"/>
      <c r="T20" s="178">
        <v>0</v>
      </c>
      <c r="U20" s="177">
        <f t="shared" si="6"/>
        <v>0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>
      <c r="A21" s="161">
        <v>14</v>
      </c>
      <c r="B21" s="170" t="s">
        <v>120</v>
      </c>
      <c r="C21" s="191" t="s">
        <v>121</v>
      </c>
      <c r="D21" s="171" t="s">
        <v>122</v>
      </c>
      <c r="E21" s="173">
        <v>5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7">
        <v>0</v>
      </c>
      <c r="O21" s="177">
        <f t="shared" si="4"/>
        <v>0</v>
      </c>
      <c r="P21" s="177">
        <v>0</v>
      </c>
      <c r="Q21" s="177">
        <f t="shared" si="5"/>
        <v>0</v>
      </c>
      <c r="R21" s="177"/>
      <c r="S21" s="177"/>
      <c r="T21" s="178">
        <v>1</v>
      </c>
      <c r="U21" s="177">
        <f t="shared" si="6"/>
        <v>5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123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>
        <v>15</v>
      </c>
      <c r="B22" s="170" t="s">
        <v>124</v>
      </c>
      <c r="C22" s="191" t="s">
        <v>125</v>
      </c>
      <c r="D22" s="171" t="s">
        <v>92</v>
      </c>
      <c r="E22" s="173">
        <v>6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7">
        <v>0</v>
      </c>
      <c r="O22" s="177">
        <f t="shared" si="4"/>
        <v>0</v>
      </c>
      <c r="P22" s="177">
        <v>0</v>
      </c>
      <c r="Q22" s="177">
        <f t="shared" si="5"/>
        <v>0</v>
      </c>
      <c r="R22" s="177"/>
      <c r="S22" s="177"/>
      <c r="T22" s="178">
        <v>0</v>
      </c>
      <c r="U22" s="177">
        <f t="shared" si="6"/>
        <v>0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126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>
        <v>16</v>
      </c>
      <c r="B23" s="170" t="s">
        <v>127</v>
      </c>
      <c r="C23" s="191" t="s">
        <v>128</v>
      </c>
      <c r="D23" s="171" t="s">
        <v>129</v>
      </c>
      <c r="E23" s="173">
        <v>10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7">
        <v>0</v>
      </c>
      <c r="O23" s="177">
        <f t="shared" si="4"/>
        <v>0</v>
      </c>
      <c r="P23" s="177">
        <v>0</v>
      </c>
      <c r="Q23" s="177">
        <f t="shared" si="5"/>
        <v>0</v>
      </c>
      <c r="R23" s="177"/>
      <c r="S23" s="177"/>
      <c r="T23" s="178">
        <v>0</v>
      </c>
      <c r="U23" s="177">
        <f t="shared" si="6"/>
        <v>0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126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>
        <v>17</v>
      </c>
      <c r="B24" s="170" t="s">
        <v>130</v>
      </c>
      <c r="C24" s="191" t="s">
        <v>131</v>
      </c>
      <c r="D24" s="171" t="s">
        <v>132</v>
      </c>
      <c r="E24" s="173">
        <v>34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7">
        <v>0</v>
      </c>
      <c r="O24" s="177">
        <f t="shared" si="4"/>
        <v>0</v>
      </c>
      <c r="P24" s="177">
        <v>0</v>
      </c>
      <c r="Q24" s="177">
        <f t="shared" si="5"/>
        <v>0</v>
      </c>
      <c r="R24" s="177"/>
      <c r="S24" s="177"/>
      <c r="T24" s="178">
        <v>0</v>
      </c>
      <c r="U24" s="177">
        <f t="shared" si="6"/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126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18</v>
      </c>
      <c r="B25" s="170" t="s">
        <v>133</v>
      </c>
      <c r="C25" s="191" t="s">
        <v>134</v>
      </c>
      <c r="D25" s="171" t="s">
        <v>132</v>
      </c>
      <c r="E25" s="173">
        <v>98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7">
        <v>0</v>
      </c>
      <c r="O25" s="177">
        <f t="shared" si="4"/>
        <v>0</v>
      </c>
      <c r="P25" s="177">
        <v>0</v>
      </c>
      <c r="Q25" s="177">
        <f t="shared" si="5"/>
        <v>0</v>
      </c>
      <c r="R25" s="177"/>
      <c r="S25" s="177"/>
      <c r="T25" s="178">
        <v>0</v>
      </c>
      <c r="U25" s="177">
        <f t="shared" si="6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126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>
        <v>19</v>
      </c>
      <c r="B26" s="170" t="s">
        <v>135</v>
      </c>
      <c r="C26" s="191" t="s">
        <v>136</v>
      </c>
      <c r="D26" s="171" t="s">
        <v>137</v>
      </c>
      <c r="E26" s="173">
        <v>1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7">
        <v>0</v>
      </c>
      <c r="O26" s="177">
        <f t="shared" si="4"/>
        <v>0</v>
      </c>
      <c r="P26" s="177">
        <v>0</v>
      </c>
      <c r="Q26" s="177">
        <f t="shared" si="5"/>
        <v>0</v>
      </c>
      <c r="R26" s="177"/>
      <c r="S26" s="177"/>
      <c r="T26" s="178">
        <v>0</v>
      </c>
      <c r="U26" s="177">
        <f t="shared" si="6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126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>
        <v>20</v>
      </c>
      <c r="B27" s="170" t="s">
        <v>138</v>
      </c>
      <c r="C27" s="191" t="s">
        <v>139</v>
      </c>
      <c r="D27" s="171" t="s">
        <v>137</v>
      </c>
      <c r="E27" s="173">
        <v>1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7">
        <v>0</v>
      </c>
      <c r="O27" s="177">
        <f t="shared" si="4"/>
        <v>0</v>
      </c>
      <c r="P27" s="177">
        <v>0</v>
      </c>
      <c r="Q27" s="177">
        <f t="shared" si="5"/>
        <v>0</v>
      </c>
      <c r="R27" s="177"/>
      <c r="S27" s="177"/>
      <c r="T27" s="178">
        <v>0</v>
      </c>
      <c r="U27" s="177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126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>
        <v>21</v>
      </c>
      <c r="B28" s="170" t="s">
        <v>140</v>
      </c>
      <c r="C28" s="191" t="s">
        <v>141</v>
      </c>
      <c r="D28" s="171" t="s">
        <v>137</v>
      </c>
      <c r="E28" s="173">
        <v>4</v>
      </c>
      <c r="F28" s="176"/>
      <c r="G28" s="177">
        <f t="shared" si="0"/>
        <v>0</v>
      </c>
      <c r="H28" s="176"/>
      <c r="I28" s="177">
        <f t="shared" si="1"/>
        <v>0</v>
      </c>
      <c r="J28" s="176"/>
      <c r="K28" s="177">
        <f t="shared" si="2"/>
        <v>0</v>
      </c>
      <c r="L28" s="177">
        <v>21</v>
      </c>
      <c r="M28" s="177">
        <f t="shared" si="3"/>
        <v>0</v>
      </c>
      <c r="N28" s="177">
        <v>0</v>
      </c>
      <c r="O28" s="177">
        <f t="shared" si="4"/>
        <v>0</v>
      </c>
      <c r="P28" s="177">
        <v>0</v>
      </c>
      <c r="Q28" s="177">
        <f t="shared" si="5"/>
        <v>0</v>
      </c>
      <c r="R28" s="177"/>
      <c r="S28" s="177"/>
      <c r="T28" s="178">
        <v>0</v>
      </c>
      <c r="U28" s="177">
        <f t="shared" si="6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126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>
        <v>22</v>
      </c>
      <c r="B29" s="170" t="s">
        <v>142</v>
      </c>
      <c r="C29" s="191" t="s">
        <v>143</v>
      </c>
      <c r="D29" s="171" t="s">
        <v>137</v>
      </c>
      <c r="E29" s="173">
        <v>4</v>
      </c>
      <c r="F29" s="176"/>
      <c r="G29" s="177">
        <f t="shared" si="0"/>
        <v>0</v>
      </c>
      <c r="H29" s="176"/>
      <c r="I29" s="177">
        <f t="shared" si="1"/>
        <v>0</v>
      </c>
      <c r="J29" s="176"/>
      <c r="K29" s="177">
        <f t="shared" si="2"/>
        <v>0</v>
      </c>
      <c r="L29" s="177">
        <v>21</v>
      </c>
      <c r="M29" s="177">
        <f t="shared" si="3"/>
        <v>0</v>
      </c>
      <c r="N29" s="177">
        <v>0</v>
      </c>
      <c r="O29" s="177">
        <f t="shared" si="4"/>
        <v>0</v>
      </c>
      <c r="P29" s="177">
        <v>0</v>
      </c>
      <c r="Q29" s="177">
        <f t="shared" si="5"/>
        <v>0</v>
      </c>
      <c r="R29" s="177"/>
      <c r="S29" s="177"/>
      <c r="T29" s="178">
        <v>0</v>
      </c>
      <c r="U29" s="177">
        <f t="shared" si="6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126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>
        <v>23</v>
      </c>
      <c r="B30" s="170" t="s">
        <v>142</v>
      </c>
      <c r="C30" s="191" t="s">
        <v>144</v>
      </c>
      <c r="D30" s="171" t="s">
        <v>137</v>
      </c>
      <c r="E30" s="173">
        <v>7</v>
      </c>
      <c r="F30" s="176"/>
      <c r="G30" s="177">
        <f t="shared" si="0"/>
        <v>0</v>
      </c>
      <c r="H30" s="176"/>
      <c r="I30" s="177">
        <f t="shared" si="1"/>
        <v>0</v>
      </c>
      <c r="J30" s="176"/>
      <c r="K30" s="177">
        <f t="shared" si="2"/>
        <v>0</v>
      </c>
      <c r="L30" s="177">
        <v>21</v>
      </c>
      <c r="M30" s="177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7"/>
      <c r="S30" s="177"/>
      <c r="T30" s="178">
        <v>0</v>
      </c>
      <c r="U30" s="177">
        <f t="shared" si="6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126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>
        <v>24</v>
      </c>
      <c r="B31" s="170" t="s">
        <v>145</v>
      </c>
      <c r="C31" s="191" t="s">
        <v>146</v>
      </c>
      <c r="D31" s="171" t="s">
        <v>137</v>
      </c>
      <c r="E31" s="173">
        <v>2</v>
      </c>
      <c r="F31" s="176"/>
      <c r="G31" s="177">
        <f t="shared" si="0"/>
        <v>0</v>
      </c>
      <c r="H31" s="176"/>
      <c r="I31" s="177">
        <f t="shared" si="1"/>
        <v>0</v>
      </c>
      <c r="J31" s="176"/>
      <c r="K31" s="177">
        <f t="shared" si="2"/>
        <v>0</v>
      </c>
      <c r="L31" s="177">
        <v>21</v>
      </c>
      <c r="M31" s="177">
        <f t="shared" si="3"/>
        <v>0</v>
      </c>
      <c r="N31" s="177">
        <v>0</v>
      </c>
      <c r="O31" s="177">
        <f t="shared" si="4"/>
        <v>0</v>
      </c>
      <c r="P31" s="177">
        <v>0</v>
      </c>
      <c r="Q31" s="177">
        <f t="shared" si="5"/>
        <v>0</v>
      </c>
      <c r="R31" s="177"/>
      <c r="S31" s="177"/>
      <c r="T31" s="178">
        <v>0</v>
      </c>
      <c r="U31" s="177">
        <f t="shared" si="6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126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>
        <v>25</v>
      </c>
      <c r="B32" s="170" t="s">
        <v>147</v>
      </c>
      <c r="C32" s="191" t="s">
        <v>148</v>
      </c>
      <c r="D32" s="171" t="s">
        <v>132</v>
      </c>
      <c r="E32" s="173">
        <v>24</v>
      </c>
      <c r="F32" s="176"/>
      <c r="G32" s="177">
        <f t="shared" si="0"/>
        <v>0</v>
      </c>
      <c r="H32" s="176"/>
      <c r="I32" s="177">
        <f t="shared" si="1"/>
        <v>0</v>
      </c>
      <c r="J32" s="176"/>
      <c r="K32" s="177">
        <f t="shared" si="2"/>
        <v>0</v>
      </c>
      <c r="L32" s="177">
        <v>21</v>
      </c>
      <c r="M32" s="177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7"/>
      <c r="S32" s="177"/>
      <c r="T32" s="178">
        <v>0</v>
      </c>
      <c r="U32" s="177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126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>
      <c r="A33" s="161">
        <v>26</v>
      </c>
      <c r="B33" s="170" t="s">
        <v>149</v>
      </c>
      <c r="C33" s="191" t="s">
        <v>150</v>
      </c>
      <c r="D33" s="171" t="s">
        <v>137</v>
      </c>
      <c r="E33" s="173">
        <v>9</v>
      </c>
      <c r="F33" s="176"/>
      <c r="G33" s="177">
        <f t="shared" si="0"/>
        <v>0</v>
      </c>
      <c r="H33" s="176"/>
      <c r="I33" s="177">
        <f t="shared" si="1"/>
        <v>0</v>
      </c>
      <c r="J33" s="176"/>
      <c r="K33" s="177">
        <f t="shared" si="2"/>
        <v>0</v>
      </c>
      <c r="L33" s="177">
        <v>21</v>
      </c>
      <c r="M33" s="177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7"/>
      <c r="S33" s="177"/>
      <c r="T33" s="178">
        <v>0</v>
      </c>
      <c r="U33" s="177">
        <f t="shared" si="6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126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>
      <c r="A34" s="161">
        <v>27</v>
      </c>
      <c r="B34" s="170" t="s">
        <v>151</v>
      </c>
      <c r="C34" s="191" t="s">
        <v>152</v>
      </c>
      <c r="D34" s="171" t="s">
        <v>137</v>
      </c>
      <c r="E34" s="173">
        <v>3</v>
      </c>
      <c r="F34" s="176"/>
      <c r="G34" s="177">
        <f t="shared" si="0"/>
        <v>0</v>
      </c>
      <c r="H34" s="176"/>
      <c r="I34" s="177">
        <f t="shared" si="1"/>
        <v>0</v>
      </c>
      <c r="J34" s="176"/>
      <c r="K34" s="177">
        <f t="shared" si="2"/>
        <v>0</v>
      </c>
      <c r="L34" s="177">
        <v>21</v>
      </c>
      <c r="M34" s="177">
        <f t="shared" si="3"/>
        <v>0</v>
      </c>
      <c r="N34" s="177">
        <v>0</v>
      </c>
      <c r="O34" s="177">
        <f t="shared" si="4"/>
        <v>0</v>
      </c>
      <c r="P34" s="177">
        <v>0</v>
      </c>
      <c r="Q34" s="177">
        <f t="shared" si="5"/>
        <v>0</v>
      </c>
      <c r="R34" s="177"/>
      <c r="S34" s="177"/>
      <c r="T34" s="178">
        <v>0</v>
      </c>
      <c r="U34" s="177">
        <f t="shared" si="6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126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>
      <c r="A35" s="161">
        <v>28</v>
      </c>
      <c r="B35" s="170" t="s">
        <v>153</v>
      </c>
      <c r="C35" s="191" t="s">
        <v>154</v>
      </c>
      <c r="D35" s="171" t="s">
        <v>111</v>
      </c>
      <c r="E35" s="173">
        <v>3</v>
      </c>
      <c r="F35" s="176"/>
      <c r="G35" s="177">
        <f t="shared" si="0"/>
        <v>0</v>
      </c>
      <c r="H35" s="176"/>
      <c r="I35" s="177">
        <f t="shared" si="1"/>
        <v>0</v>
      </c>
      <c r="J35" s="176"/>
      <c r="K35" s="177">
        <f t="shared" si="2"/>
        <v>0</v>
      </c>
      <c r="L35" s="177">
        <v>21</v>
      </c>
      <c r="M35" s="177">
        <f t="shared" si="3"/>
        <v>0</v>
      </c>
      <c r="N35" s="177">
        <v>0</v>
      </c>
      <c r="O35" s="177">
        <f t="shared" si="4"/>
        <v>0</v>
      </c>
      <c r="P35" s="177">
        <v>0</v>
      </c>
      <c r="Q35" s="177">
        <f t="shared" si="5"/>
        <v>0</v>
      </c>
      <c r="R35" s="177"/>
      <c r="S35" s="177"/>
      <c r="T35" s="178">
        <v>0</v>
      </c>
      <c r="U35" s="177">
        <f t="shared" si="6"/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126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>
      <c r="A36" s="179">
        <v>29</v>
      </c>
      <c r="B36" s="180" t="s">
        <v>155</v>
      </c>
      <c r="C36" s="192" t="s">
        <v>156</v>
      </c>
      <c r="D36" s="181" t="s">
        <v>157</v>
      </c>
      <c r="E36" s="182">
        <v>1</v>
      </c>
      <c r="F36" s="183"/>
      <c r="G36" s="184">
        <f t="shared" si="0"/>
        <v>0</v>
      </c>
      <c r="H36" s="183"/>
      <c r="I36" s="184">
        <f t="shared" si="1"/>
        <v>0</v>
      </c>
      <c r="J36" s="183"/>
      <c r="K36" s="184">
        <f t="shared" si="2"/>
        <v>0</v>
      </c>
      <c r="L36" s="184">
        <v>21</v>
      </c>
      <c r="M36" s="184">
        <f t="shared" si="3"/>
        <v>0</v>
      </c>
      <c r="N36" s="184">
        <v>0</v>
      </c>
      <c r="O36" s="184">
        <f t="shared" si="4"/>
        <v>0</v>
      </c>
      <c r="P36" s="184">
        <v>0</v>
      </c>
      <c r="Q36" s="184">
        <f t="shared" si="5"/>
        <v>0</v>
      </c>
      <c r="R36" s="184"/>
      <c r="S36" s="184"/>
      <c r="T36" s="185">
        <v>0</v>
      </c>
      <c r="U36" s="184">
        <f t="shared" si="6"/>
        <v>0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158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>
      <c r="A37" s="6"/>
      <c r="B37" s="7" t="s">
        <v>159</v>
      </c>
      <c r="C37" s="193" t="s">
        <v>159</v>
      </c>
      <c r="D37" s="9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C37">
        <v>15</v>
      </c>
      <c r="AD37">
        <v>21</v>
      </c>
    </row>
    <row r="38" spans="1:60">
      <c r="A38" s="186"/>
      <c r="B38" s="187">
        <v>26</v>
      </c>
      <c r="C38" s="194" t="s">
        <v>159</v>
      </c>
      <c r="D38" s="188"/>
      <c r="E38" s="189"/>
      <c r="F38" s="189"/>
      <c r="G38" s="190">
        <f>G7</f>
        <v>0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f>SUMIF(L7:L36,AC37,G7:G36)</f>
        <v>0</v>
      </c>
      <c r="AD38">
        <f>SUMIF(L7:L36,AD37,G7:G36)</f>
        <v>0</v>
      </c>
      <c r="AE38" t="s">
        <v>160</v>
      </c>
    </row>
    <row r="39" spans="1:60">
      <c r="A39" s="6"/>
      <c r="B39" s="7" t="s">
        <v>159</v>
      </c>
      <c r="C39" s="193" t="s">
        <v>159</v>
      </c>
      <c r="D39" s="9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>
      <c r="A40" s="6"/>
      <c r="B40" s="7" t="s">
        <v>159</v>
      </c>
      <c r="C40" s="193" t="s">
        <v>159</v>
      </c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>
      <c r="A41" s="244">
        <v>33</v>
      </c>
      <c r="B41" s="244"/>
      <c r="C41" s="245"/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>
      <c r="A42" s="246"/>
      <c r="B42" s="247"/>
      <c r="C42" s="248"/>
      <c r="D42" s="247"/>
      <c r="E42" s="247"/>
      <c r="F42" s="247"/>
      <c r="G42" s="249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E42" t="s">
        <v>161</v>
      </c>
    </row>
    <row r="43" spans="1:60">
      <c r="A43" s="250"/>
      <c r="B43" s="251"/>
      <c r="C43" s="252"/>
      <c r="D43" s="251"/>
      <c r="E43" s="251"/>
      <c r="F43" s="251"/>
      <c r="G43" s="253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>
      <c r="A44" s="250"/>
      <c r="B44" s="251"/>
      <c r="C44" s="252"/>
      <c r="D44" s="251"/>
      <c r="E44" s="251"/>
      <c r="F44" s="251"/>
      <c r="G44" s="253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>
      <c r="A45" s="250"/>
      <c r="B45" s="251"/>
      <c r="C45" s="252"/>
      <c r="D45" s="251"/>
      <c r="E45" s="251"/>
      <c r="F45" s="251"/>
      <c r="G45" s="253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>
      <c r="A46" s="254"/>
      <c r="B46" s="255"/>
      <c r="C46" s="256"/>
      <c r="D46" s="255"/>
      <c r="E46" s="255"/>
      <c r="F46" s="255"/>
      <c r="G46" s="257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>
      <c r="A47" s="6"/>
      <c r="B47" s="7" t="s">
        <v>159</v>
      </c>
      <c r="C47" s="193" t="s">
        <v>159</v>
      </c>
      <c r="D47" s="9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>
      <c r="C48" s="195"/>
      <c r="D48" s="155"/>
      <c r="AE48" t="s">
        <v>162</v>
      </c>
    </row>
    <row r="49" spans="4:4">
      <c r="D49" s="155"/>
    </row>
    <row r="50" spans="4:4">
      <c r="D50" s="155"/>
    </row>
    <row r="51" spans="4:4">
      <c r="D51" s="155"/>
    </row>
    <row r="52" spans="4:4">
      <c r="D52" s="155"/>
    </row>
    <row r="53" spans="4:4">
      <c r="D53" s="155"/>
    </row>
    <row r="54" spans="4:4">
      <c r="D54" s="155"/>
    </row>
    <row r="55" spans="4:4">
      <c r="D55" s="155"/>
    </row>
    <row r="56" spans="4:4">
      <c r="D56" s="155"/>
    </row>
    <row r="57" spans="4:4">
      <c r="D57" s="155"/>
    </row>
    <row r="58" spans="4:4">
      <c r="D58" s="155"/>
    </row>
    <row r="59" spans="4:4">
      <c r="D59" s="155"/>
    </row>
    <row r="60" spans="4:4">
      <c r="D60" s="155"/>
    </row>
    <row r="61" spans="4:4">
      <c r="D61" s="155"/>
    </row>
    <row r="62" spans="4:4">
      <c r="D62" s="155"/>
    </row>
    <row r="63" spans="4:4">
      <c r="D63" s="155"/>
    </row>
    <row r="64" spans="4:4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42:G46"/>
    <mergeCell ref="A1:G1"/>
    <mergeCell ref="C2:G2"/>
    <mergeCell ref="C3:G3"/>
    <mergeCell ref="C4:G4"/>
    <mergeCell ref="A41:C41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10.22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10.22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2023-05-05T09:32:29Z</dcterms:modified>
</cp:coreProperties>
</file>